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<sst xmlns="http://schemas.openxmlformats.org/spreadsheetml/2006/main" count="140" uniqueCount="98">
  <si>
    <t>Condensed Consolidated Income Statement</t>
  </si>
  <si>
    <t>For The Period Ended 30 June 2003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</si>
  <si>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</si>
  <si>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</si>
  <si>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</si>
  <si>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</si>
  <si>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</si>
  <si>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</si>
  <si>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</si>
  <si>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</si>
  <si>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30 June 2003</t>
  </si>
  <si>
    <t>30 June 2002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</si>
  <si>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</si>
  <si>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</si>
  <si>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</si>
  <si>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</si>
  <si>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</si>
  <si>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</si>
  <si>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</si>
  <si>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</si>
  <si>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</si>
  <si>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</si>
  <si>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</si>
  <si>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</si>
  <si>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</si>
  <si>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</si>
  <si>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</si>
  <si>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</si>
  <si>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audited financial statements for the year ended 31 Dec 2002.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</si>
  <si>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</si>
  <si>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</si>
  <si>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</si>
  <si>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</si>
  <si>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</si>
  <si>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</si>
  <si>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</si>
  <si>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</si>
  <si>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</si>
  <si>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</si>
  <si>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</si>
  <si>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</si>
  <si>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Net Increase / (Decrease) in Cash and Cash Equivalents</t>
  </si>
  <si>
    <t>Cash and Cash Equivalents at Beginning</t>
  </si>
  <si>
    <t>Cash and Cash Equivalents at End</t>
  </si>
  <si>
    <t>Fixed deposits with licensed banks</t>
  </si>
  <si>
    <t>Bank overdraft</t>
  </si>
  <si>
    <t>Cash and bank balances</t>
  </si>
  <si>
    <t>Less : FD pledged</t>
  </si>
  <si>
    <t>audited financial statements for the year ended 31 Dec 2002</t>
  </si>
  <si>
    <t>Condensed Consolidated Balance Sheet</t>
  </si>
  <si>
    <t>As at</t>
  </si>
  <si>
    <t>31 Dec 2002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</si>
  <si>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</si>
  <si>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</si>
  <si>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</si>
  <si>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</si>
  <si>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</si>
  <si>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</si>
  <si>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Receivables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</si>
  <si>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</si>
  <si>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</si>
  <si>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</si>
  <si>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</si>
  <si>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</si>
  <si>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</si>
  <si>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Net Current Assets / (Liabilities)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</si>
  <si>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</si>
  <si>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</si>
  <si>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</si>
  <si>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</si>
  <si>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</si>
  <si>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</si>
  <si>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</si>
  <si>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</si>
  <si>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</si>
  <si>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</si>
  <si>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</si>
  <si>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</si>
  <si>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</si>
  <si>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</si>
  <si>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</si>
  <si>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</si>
  <si>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</si>
  <si>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</si>
  <si>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</si>
  <si>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</si>
  <si>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As at 1 Jan 2002 (as previously reported)</t>
  </si>
  <si>
    <t>Prior year adjustment</t>
  </si>
  <si>
    <t>As at 1 Jan 2002 (as restated)</t>
  </si>
  <si>
    <t>Revaluation surplus realised</t>
  </si>
  <si>
    <t>Profit for the year</t>
  </si>
  <si>
    <t>Dividend</t>
  </si>
  <si>
    <t>As at 31 Dec 2002</t>
  </si>
  <si>
    <t>As at 1 Jan 2003 (as previously reported)</t>
  </si>
  <si>
    <t>As at 1 Jan 2003 (as restated)</t>
  </si>
  <si>
    <t>Profit for the period</t>
  </si>
  <si>
    <t>As at 30 June 2003</t>
  </si>
  <si>
    <t>MHC PLANTATIONS BHD. (4060-V)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</si>
</sst>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Alignment="1" quotePrefix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2003%20Q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%20CON%20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16397935</v>
          </cell>
        </row>
        <row r="24">
          <cell r="V24">
            <v>-14309628.5</v>
          </cell>
        </row>
        <row r="29">
          <cell r="V29">
            <v>1734</v>
          </cell>
        </row>
        <row r="41">
          <cell r="V41">
            <v>27568</v>
          </cell>
        </row>
        <row r="45">
          <cell r="V45">
            <v>-551192</v>
          </cell>
        </row>
        <row r="46">
          <cell r="V46">
            <v>-227480</v>
          </cell>
        </row>
        <row r="47">
          <cell r="V47">
            <v>-68885</v>
          </cell>
        </row>
        <row r="52">
          <cell r="V52">
            <v>-21728</v>
          </cell>
        </row>
        <row r="57">
          <cell r="V57">
            <v>-265737.22000000003</v>
          </cell>
        </row>
        <row r="58">
          <cell r="V58">
            <v>16032</v>
          </cell>
        </row>
        <row r="59">
          <cell r="V59">
            <v>0</v>
          </cell>
        </row>
        <row r="60">
          <cell r="V60">
            <v>6146</v>
          </cell>
        </row>
      </sheetData>
      <sheetData sheetId="2">
        <row r="13">
          <cell r="V13">
            <v>26751548</v>
          </cell>
        </row>
        <row r="24">
          <cell r="V24">
            <v>-23043390.5</v>
          </cell>
        </row>
        <row r="29">
          <cell r="V29">
            <v>10760</v>
          </cell>
        </row>
        <row r="41">
          <cell r="V41">
            <v>115771</v>
          </cell>
        </row>
        <row r="45">
          <cell r="V45">
            <v>-1133147</v>
          </cell>
        </row>
        <row r="46">
          <cell r="V46">
            <v>-356795</v>
          </cell>
        </row>
        <row r="47">
          <cell r="V47">
            <v>-130550</v>
          </cell>
        </row>
        <row r="52">
          <cell r="V52">
            <v>-33530</v>
          </cell>
        </row>
        <row r="57">
          <cell r="V57">
            <v>-540541.4199999999</v>
          </cell>
        </row>
        <row r="58">
          <cell r="V58">
            <v>-755</v>
          </cell>
        </row>
        <row r="59">
          <cell r="V59">
            <v>0</v>
          </cell>
        </row>
        <row r="60">
          <cell r="V60">
            <v>9470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3"/>
      <sheetName val="SEP2000"/>
      <sheetName val="CON2000"/>
      <sheetName val="CON98"/>
      <sheetName val="P+L"/>
      <sheetName val="Sheet6"/>
      <sheetName val="MI"/>
      <sheetName val="MASB 1999"/>
      <sheetName val="Results"/>
      <sheetName val="Sheet7"/>
      <sheetName val="Effect"/>
      <sheetName val="Disposal"/>
      <sheetName val="COI &amp; MI"/>
      <sheetName val="acquisition"/>
      <sheetName val="COI"/>
      <sheetName val="Sheet5"/>
      <sheetName val="Sheet4"/>
      <sheetName val="Sheet1"/>
      <sheetName val="PPE"/>
      <sheetName val="Sheet3"/>
      <sheetName val="D tax_2001"/>
      <sheetName val="D tax_2002"/>
      <sheetName val="Aquisition 1"/>
      <sheetName val="FA"/>
      <sheetName val="Fixed Asset"/>
      <sheetName val="minority interest"/>
    </sheetNames>
    <sheetDataSet>
      <sheetData sheetId="4">
        <row r="10">
          <cell r="X10">
            <v>63238086</v>
          </cell>
        </row>
        <row r="11">
          <cell r="X11">
            <v>62191488.2696</v>
          </cell>
        </row>
        <row r="17">
          <cell r="X17">
            <v>2096617.4903999998</v>
          </cell>
        </row>
        <row r="18">
          <cell r="X18">
            <v>2650321.06</v>
          </cell>
        </row>
        <row r="19">
          <cell r="X19">
            <v>315911</v>
          </cell>
        </row>
        <row r="24">
          <cell r="X24">
            <v>110933704.5</v>
          </cell>
        </row>
        <row r="25">
          <cell r="X25">
            <v>3425206</v>
          </cell>
        </row>
        <row r="30">
          <cell r="X30">
            <v>17596083</v>
          </cell>
        </row>
        <row r="34">
          <cell r="X34">
            <v>1886946</v>
          </cell>
        </row>
        <row r="39">
          <cell r="X39">
            <v>2457982</v>
          </cell>
        </row>
        <row r="40">
          <cell r="X40">
            <v>965411</v>
          </cell>
        </row>
        <row r="41">
          <cell r="X41">
            <v>0</v>
          </cell>
        </row>
        <row r="43">
          <cell r="X43">
            <v>769500</v>
          </cell>
        </row>
        <row r="45">
          <cell r="X45">
            <v>1915488</v>
          </cell>
        </row>
        <row r="49">
          <cell r="X49">
            <v>2352887</v>
          </cell>
        </row>
        <row r="52">
          <cell r="X52">
            <v>2725118</v>
          </cell>
        </row>
        <row r="57">
          <cell r="X57">
            <v>0</v>
          </cell>
        </row>
        <row r="59">
          <cell r="X59">
            <v>740377</v>
          </cell>
        </row>
        <row r="60">
          <cell r="X60">
            <v>3568663</v>
          </cell>
        </row>
        <row r="61">
          <cell r="X61">
            <v>70851.19999999995</v>
          </cell>
        </row>
        <row r="62">
          <cell r="X62">
            <v>0</v>
          </cell>
        </row>
        <row r="141">
          <cell r="X141">
            <v>2203434.5</v>
          </cell>
        </row>
        <row r="147">
          <cell r="X147">
            <v>0</v>
          </cell>
        </row>
        <row r="149">
          <cell r="X149">
            <v>1330979.5</v>
          </cell>
        </row>
        <row r="151">
          <cell r="X151">
            <v>0</v>
          </cell>
        </row>
        <row r="153">
          <cell r="X153">
            <v>0</v>
          </cell>
        </row>
        <row r="154">
          <cell r="X154">
            <v>0</v>
          </cell>
        </row>
        <row r="157">
          <cell r="X157">
            <v>130550</v>
          </cell>
        </row>
        <row r="158">
          <cell r="X158">
            <v>-14858</v>
          </cell>
        </row>
        <row r="159">
          <cell r="X159">
            <v>-10763</v>
          </cell>
        </row>
        <row r="163">
          <cell r="X163">
            <v>-510882</v>
          </cell>
        </row>
        <row r="164">
          <cell r="X164">
            <v>201530</v>
          </cell>
        </row>
        <row r="165">
          <cell r="X165">
            <v>1303623</v>
          </cell>
        </row>
        <row r="181">
          <cell r="X181">
            <v>-130550</v>
          </cell>
        </row>
        <row r="182">
          <cell r="X182">
            <v>14858</v>
          </cell>
        </row>
        <row r="184">
          <cell r="X184">
            <v>-421078</v>
          </cell>
        </row>
        <row r="190">
          <cell r="X190">
            <v>-2443517</v>
          </cell>
        </row>
        <row r="194">
          <cell r="X194">
            <v>0</v>
          </cell>
        </row>
        <row r="196">
          <cell r="X196">
            <v>0</v>
          </cell>
        </row>
        <row r="197">
          <cell r="X197">
            <v>0</v>
          </cell>
        </row>
        <row r="199">
          <cell r="X199">
            <v>0</v>
          </cell>
        </row>
        <row r="206">
          <cell r="X206">
            <v>-295325</v>
          </cell>
        </row>
        <row r="210">
          <cell r="X210">
            <v>0</v>
          </cell>
        </row>
        <row r="212">
          <cell r="X212">
            <v>0</v>
          </cell>
        </row>
        <row r="213">
          <cell r="X213">
            <v>-26972</v>
          </cell>
        </row>
        <row r="214">
          <cell r="X214">
            <v>-2276571</v>
          </cell>
        </row>
        <row r="219">
          <cell r="X219">
            <v>2389366</v>
          </cell>
        </row>
        <row r="225">
          <cell r="X225">
            <v>769500</v>
          </cell>
        </row>
        <row r="226">
          <cell r="X226">
            <v>-1003663</v>
          </cell>
        </row>
        <row r="227">
          <cell r="X227">
            <v>1915488</v>
          </cell>
        </row>
        <row r="229">
          <cell r="X229">
            <v>-237500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14" sqref="H14"/>
    </sheetView>
  </sheetViews>
  <sheetFormatPr defaultColWidth="9.33203125" defaultRowHeight="12.75"/>
  <cols>
    <col min="1" max="1" width="1.66796875" style="2" customWidth="1"/>
    <col min="2" max="6" width="8.83203125" style="2" customWidth="1"/>
    <col min="7" max="7" width="10.83203125" style="2" bestFit="1" customWidth="1"/>
    <col min="8" max="16384" width="8.83203125" style="2" customWidth="1"/>
  </cols>
  <sheetData>
    <row r="2" ht="12.75">
      <c r="A2" s="4" t="s">
        <v>97</v>
      </c>
    </row>
    <row r="3" ht="12.75">
      <c r="A3" s="4"/>
    </row>
    <row r="4" ht="12.75">
      <c r="A4" s="4" t="s">
        <v>29</v>
      </c>
    </row>
    <row r="5" ht="12.75">
      <c r="A5" s="4" t="s">
        <v>1</v>
      </c>
    </row>
    <row r="8" ht="12.75">
      <c r="G8" s="6" t="s">
        <v>12</v>
      </c>
    </row>
    <row r="9" ht="12.75">
      <c r="A9" s="4" t="s">
        <v>30</v>
      </c>
    </row>
    <row r="11" spans="1:7" ht="12.75">
      <c r="A11" s="2" t="s">
        <v>20</v>
      </c>
      <c r="G11" s="2">
        <f>ROUND('[2]2003'!X141/1000,0)+1</f>
        <v>2204</v>
      </c>
    </row>
    <row r="12" ht="12.75">
      <c r="A12" s="2" t="s">
        <v>31</v>
      </c>
    </row>
    <row r="13" spans="2:7" ht="12.75">
      <c r="B13" s="2" t="s">
        <v>32</v>
      </c>
      <c r="G13" s="2">
        <f>ROUND(('[2]2003'!X147+'[2]2003'!X149+'[2]2003'!X151+'[2]2003'!X153+'[2]2003'!X154)/1000,)</f>
        <v>1331</v>
      </c>
    </row>
    <row r="14" spans="2:7" ht="12.75">
      <c r="B14" s="2" t="s">
        <v>33</v>
      </c>
      <c r="G14" s="2">
        <f>ROUND(('[2]2003'!X157+'[2]2003'!X158+'[2]2003'!X159)/1000,0)</f>
        <v>105</v>
      </c>
    </row>
    <row r="15" ht="12.75">
      <c r="G15" s="15"/>
    </row>
    <row r="16" spans="1:7" ht="12.75">
      <c r="A16" s="2" t="s">
        <v>34</v>
      </c>
      <c r="G16" s="2">
        <f>SUM(G11:G14)</f>
        <v>3640</v>
      </c>
    </row>
    <row r="17" spans="2:7" ht="12.75">
      <c r="B17" s="2" t="s">
        <v>35</v>
      </c>
      <c r="G17" s="2">
        <f>ROUND(('[2]2003'!X163+'[2]2003'!X164+'[2]2003'!X165)/1000,0)</f>
        <v>994</v>
      </c>
    </row>
    <row r="18" ht="12.75">
      <c r="G18" s="15"/>
    </row>
    <row r="19" spans="1:7" ht="12.75">
      <c r="A19" s="2" t="s">
        <v>36</v>
      </c>
      <c r="G19" s="2">
        <f>SUM(G16:G17)</f>
        <v>4634</v>
      </c>
    </row>
    <row r="20" spans="2:7" ht="12.75">
      <c r="B20" s="2" t="s">
        <v>33</v>
      </c>
      <c r="G20" s="2">
        <f>ROUND(('[2]2003'!X181+'[2]2003'!X182)/1000,0)</f>
        <v>-116</v>
      </c>
    </row>
    <row r="21" spans="2:7" ht="12.75">
      <c r="B21" s="2" t="s">
        <v>37</v>
      </c>
      <c r="G21" s="2">
        <f>ROUND('[2]2003'!X184/1000,0)</f>
        <v>-421</v>
      </c>
    </row>
    <row r="22" ht="12.75">
      <c r="G22" s="15"/>
    </row>
    <row r="23" spans="1:7" ht="12.75">
      <c r="A23" s="2" t="s">
        <v>38</v>
      </c>
      <c r="G23" s="2">
        <f>SUM(G19:G21)</f>
        <v>4097</v>
      </c>
    </row>
    <row r="25" spans="1:7" ht="12.75">
      <c r="A25" s="4" t="s">
        <v>39</v>
      </c>
      <c r="G25" s="2">
        <f>ROUND(('[2]2003'!X190+'[2]2003'!X194+'[2]2003'!X196+'[2]2003'!X197+'[2]2003'!X199)/1000,0)</f>
        <v>-2444</v>
      </c>
    </row>
    <row r="27" spans="1:7" ht="12.75">
      <c r="A27" s="4" t="s">
        <v>40</v>
      </c>
      <c r="G27" s="2">
        <f>ROUND(('[2]2003'!X206+'[2]2003'!X210+'[2]2003'!X212+'[2]2003'!X213+'[2]2003'!X214)/1000,0)</f>
        <v>-2599</v>
      </c>
    </row>
    <row r="28" ht="12.75">
      <c r="G28" s="15"/>
    </row>
    <row r="29" spans="1:7" ht="12.75">
      <c r="A29" s="2" t="s">
        <v>41</v>
      </c>
      <c r="G29" s="16">
        <f>SUM(G23:G27)</f>
        <v>-946</v>
      </c>
    </row>
    <row r="31" spans="1:7" ht="12.75">
      <c r="A31" s="4" t="s">
        <v>42</v>
      </c>
      <c r="G31" s="2">
        <f>ROUND('[2]2003'!X219/1000,0)</f>
        <v>2389</v>
      </c>
    </row>
    <row r="33" spans="1:7" ht="13.5" thickBot="1">
      <c r="A33" s="4" t="s">
        <v>43</v>
      </c>
      <c r="G33" s="17">
        <f>SUM(G29:G31)</f>
        <v>1443</v>
      </c>
    </row>
    <row r="34" ht="13.5" thickTop="1"/>
    <row r="36" spans="1:7" ht="12.75">
      <c r="A36" s="2" t="s">
        <v>44</v>
      </c>
      <c r="G36" s="2">
        <f>ROUND('[2]2003'!X225/1000,0)</f>
        <v>770</v>
      </c>
    </row>
    <row r="37" spans="1:7" ht="12.75">
      <c r="A37" s="2" t="s">
        <v>45</v>
      </c>
      <c r="G37" s="2">
        <f>ROUND('[2]2003'!X226/1000,0)</f>
        <v>-1004</v>
      </c>
    </row>
    <row r="38" spans="1:7" ht="12.75">
      <c r="A38" s="2" t="s">
        <v>46</v>
      </c>
      <c r="G38" s="15">
        <f>ROUND('[2]2003'!X227/1000,0)</f>
        <v>1915</v>
      </c>
    </row>
    <row r="39" ht="12.75">
      <c r="G39" s="2">
        <f>SUM(G36:G38)</f>
        <v>1681</v>
      </c>
    </row>
    <row r="40" spans="1:7" ht="12.75">
      <c r="A40" s="2" t="s">
        <v>47</v>
      </c>
      <c r="G40" s="2">
        <f>ROUND('[2]2003'!X229/1000,0)</f>
        <v>-238</v>
      </c>
    </row>
    <row r="41" ht="13.5" thickBot="1">
      <c r="G41" s="17">
        <f>SUM(G39:G40)</f>
        <v>1443</v>
      </c>
    </row>
    <row r="42" ht="13.5" thickTop="1"/>
    <row r="44" ht="12.75">
      <c r="A44" s="4" t="s">
        <v>27</v>
      </c>
    </row>
    <row r="45" ht="12.75">
      <c r="A45" s="4" t="s">
        <v>48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4" sqref="E4"/>
    </sheetView>
  </sheetViews>
  <sheetFormatPr defaultColWidth="8.83203125" defaultRowHeight="12.75"/>
  <cols>
    <col min="1" max="2" width="1.66796875" style="0" customWidth="1"/>
    <col min="8" max="9" width="12.66015625" style="0" customWidth="1"/>
  </cols>
  <sheetData>
    <row r="1" spans="1:9" ht="12.75">
      <c r="A1" s="4" t="s">
        <v>97</v>
      </c>
      <c r="B1" s="2"/>
      <c r="C1" s="2"/>
      <c r="D1" s="2"/>
      <c r="E1" s="2"/>
      <c r="F1" s="2"/>
      <c r="G1" s="2"/>
      <c r="H1" s="2"/>
      <c r="I1" s="2"/>
    </row>
    <row r="2" spans="1:9" ht="12.75">
      <c r="A2" s="4"/>
      <c r="B2" s="2"/>
      <c r="C2" s="2"/>
      <c r="D2" s="2"/>
      <c r="E2" s="2"/>
      <c r="F2" s="2"/>
      <c r="G2" s="2"/>
      <c r="H2" s="2"/>
      <c r="I2" s="2"/>
    </row>
    <row r="3" spans="1:9" ht="12.75">
      <c r="A3" s="4" t="s">
        <v>49</v>
      </c>
      <c r="B3" s="2"/>
      <c r="C3" s="2"/>
      <c r="D3" s="2"/>
      <c r="E3" s="2"/>
      <c r="F3" s="2"/>
      <c r="G3" s="2"/>
      <c r="H3" s="8"/>
      <c r="I3" s="8"/>
    </row>
    <row r="4" spans="1:7" ht="12.75">
      <c r="A4" s="2"/>
      <c r="B4" s="2"/>
      <c r="C4" s="2"/>
      <c r="D4" s="2"/>
      <c r="E4" s="2"/>
      <c r="F4" s="2"/>
      <c r="G4" s="2"/>
    </row>
    <row r="5" spans="1:9" ht="12.75">
      <c r="A5" s="2"/>
      <c r="B5" s="2"/>
      <c r="C5" s="2"/>
      <c r="D5" s="2"/>
      <c r="E5" s="2"/>
      <c r="F5" s="2"/>
      <c r="G5" s="2"/>
      <c r="H5" s="6" t="s">
        <v>50</v>
      </c>
      <c r="I5" s="6" t="s">
        <v>50</v>
      </c>
    </row>
    <row r="6" spans="1:9" ht="12.75">
      <c r="A6" s="4"/>
      <c r="B6" s="2"/>
      <c r="C6" s="2"/>
      <c r="D6" s="2"/>
      <c r="E6" s="2"/>
      <c r="F6" s="2"/>
      <c r="G6" s="2"/>
      <c r="H6" s="9" t="s">
        <v>10</v>
      </c>
      <c r="I6" s="9" t="s">
        <v>51</v>
      </c>
    </row>
    <row r="7" spans="1:9" ht="12.75">
      <c r="A7" s="4"/>
      <c r="B7" s="2"/>
      <c r="C7" s="2"/>
      <c r="D7" s="2"/>
      <c r="E7" s="2"/>
      <c r="F7" s="2"/>
      <c r="G7" s="2"/>
      <c r="H7" s="2"/>
      <c r="I7" s="2"/>
    </row>
    <row r="8" spans="1:9" ht="12.75">
      <c r="A8" s="4"/>
      <c r="B8" s="2"/>
      <c r="C8" s="2"/>
      <c r="D8" s="2"/>
      <c r="E8" s="2"/>
      <c r="F8" s="2"/>
      <c r="G8" s="2"/>
      <c r="H8" s="6" t="s">
        <v>52</v>
      </c>
      <c r="I8" s="6" t="s">
        <v>52</v>
      </c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/>
      <c r="B10" s="2"/>
      <c r="C10" s="2"/>
      <c r="D10" s="2"/>
      <c r="E10" s="2"/>
      <c r="F10" s="2"/>
      <c r="G10" s="2"/>
      <c r="H10" s="2"/>
      <c r="I10" s="2"/>
    </row>
    <row r="11" spans="1:9" ht="12.75">
      <c r="A11" s="4" t="s">
        <v>53</v>
      </c>
      <c r="B11" s="2"/>
      <c r="C11" s="2"/>
      <c r="D11" s="2"/>
      <c r="E11" s="2"/>
      <c r="F11" s="2"/>
      <c r="G11" s="2"/>
      <c r="H11" s="2">
        <f>ROUND('[2]2003'!X24/1000,0)</f>
        <v>110934</v>
      </c>
      <c r="I11" s="2">
        <v>109821</v>
      </c>
    </row>
    <row r="12" spans="1:9" ht="12.75">
      <c r="A12" s="4"/>
      <c r="B12" s="2"/>
      <c r="C12" s="2"/>
      <c r="D12" s="2"/>
      <c r="E12" s="2"/>
      <c r="F12" s="2"/>
      <c r="G12" s="2"/>
      <c r="H12" s="2"/>
      <c r="I12" s="2"/>
    </row>
    <row r="13" spans="1:9" ht="12.75">
      <c r="A13" s="4" t="s">
        <v>54</v>
      </c>
      <c r="B13" s="2"/>
      <c r="C13" s="2"/>
      <c r="D13" s="2"/>
      <c r="E13" s="2"/>
      <c r="F13" s="2"/>
      <c r="G13" s="2"/>
      <c r="H13" s="2">
        <f>ROUND('[2]2003'!X25/1000,0)</f>
        <v>3425</v>
      </c>
      <c r="I13" s="2">
        <v>3425</v>
      </c>
    </row>
    <row r="14" spans="1:9" ht="12.75">
      <c r="A14" s="4"/>
      <c r="B14" s="2"/>
      <c r="C14" s="2"/>
      <c r="D14" s="2"/>
      <c r="E14" s="2"/>
      <c r="F14" s="2"/>
      <c r="G14" s="2"/>
      <c r="H14" s="2"/>
      <c r="I14" s="2"/>
    </row>
    <row r="15" spans="1:9" ht="12.75">
      <c r="A15" s="4" t="s">
        <v>55</v>
      </c>
      <c r="B15" s="2"/>
      <c r="C15" s="2"/>
      <c r="D15" s="2"/>
      <c r="E15" s="2"/>
      <c r="F15" s="2"/>
      <c r="G15" s="2"/>
      <c r="H15" s="2">
        <f>ROUND('[2]2003'!X30/1000,0)</f>
        <v>17596</v>
      </c>
      <c r="I15" s="2">
        <v>17596</v>
      </c>
    </row>
    <row r="16" spans="1:9" ht="12.75">
      <c r="A16" s="4"/>
      <c r="B16" s="2"/>
      <c r="C16" s="2"/>
      <c r="D16" s="2"/>
      <c r="E16" s="2"/>
      <c r="F16" s="2"/>
      <c r="G16" s="2"/>
      <c r="H16" s="2"/>
      <c r="I16" s="2"/>
    </row>
    <row r="17" spans="1:9" ht="12.75">
      <c r="A17" s="4" t="s">
        <v>56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4"/>
      <c r="B18" s="18" t="s">
        <v>57</v>
      </c>
      <c r="C18" s="2"/>
      <c r="D18" s="2"/>
      <c r="E18" s="2"/>
      <c r="F18" s="2"/>
      <c r="G18" s="2"/>
      <c r="H18" s="19">
        <f>ROUND('[2]2003'!X34/1000,0)</f>
        <v>1887</v>
      </c>
      <c r="I18" s="20">
        <v>1376</v>
      </c>
    </row>
    <row r="19" spans="1:9" ht="12.75">
      <c r="A19" s="4"/>
      <c r="B19" s="18" t="s">
        <v>58</v>
      </c>
      <c r="C19" s="2"/>
      <c r="D19" s="2"/>
      <c r="E19" s="2"/>
      <c r="F19" s="2"/>
      <c r="G19" s="2"/>
      <c r="H19" s="21">
        <f>ROUND(('[2]2003'!X39+'[2]2003'!X40)/1000,0)</f>
        <v>3423</v>
      </c>
      <c r="I19" s="22">
        <v>3598</v>
      </c>
    </row>
    <row r="20" spans="1:9" ht="12.75">
      <c r="A20" s="4"/>
      <c r="B20" s="18" t="s">
        <v>59</v>
      </c>
      <c r="C20" s="2"/>
      <c r="D20" s="2"/>
      <c r="E20" s="2"/>
      <c r="F20" s="2"/>
      <c r="G20" s="2"/>
      <c r="H20" s="21">
        <f>ROUND('[2]2003'!X41/1000,0)</f>
        <v>0</v>
      </c>
      <c r="I20" s="22">
        <v>80</v>
      </c>
    </row>
    <row r="21" spans="1:9" ht="12.75">
      <c r="A21" s="4"/>
      <c r="B21" s="18" t="s">
        <v>60</v>
      </c>
      <c r="C21" s="2"/>
      <c r="D21" s="2"/>
      <c r="E21" s="2"/>
      <c r="F21" s="2"/>
      <c r="G21" s="2"/>
      <c r="H21" s="21">
        <f>ROUND('[2]2003'!X43/1000,0)</f>
        <v>770</v>
      </c>
      <c r="I21" s="22">
        <v>338</v>
      </c>
    </row>
    <row r="22" spans="1:9" ht="12.75">
      <c r="A22" s="4"/>
      <c r="B22" s="18" t="s">
        <v>46</v>
      </c>
      <c r="C22" s="2"/>
      <c r="D22" s="2"/>
      <c r="E22" s="2"/>
      <c r="F22" s="2"/>
      <c r="G22" s="2"/>
      <c r="H22" s="21">
        <f>ROUND('[2]2003'!X45/1000,0)</f>
        <v>1915</v>
      </c>
      <c r="I22" s="22">
        <v>2290</v>
      </c>
    </row>
    <row r="23" spans="1:9" ht="12.75">
      <c r="A23" s="4"/>
      <c r="B23" s="18"/>
      <c r="C23" s="2"/>
      <c r="D23" s="2"/>
      <c r="E23" s="2"/>
      <c r="F23" s="2"/>
      <c r="G23" s="2"/>
      <c r="H23" s="23">
        <f>SUM(H18:H22)</f>
        <v>7995</v>
      </c>
      <c r="I23" s="24">
        <f>SUM(I18:I22)</f>
        <v>7682</v>
      </c>
    </row>
    <row r="24" spans="1:9" ht="12.75">
      <c r="A24" s="4"/>
      <c r="B24" s="18"/>
      <c r="C24" s="2"/>
      <c r="D24" s="2"/>
      <c r="E24" s="2"/>
      <c r="F24" s="2"/>
      <c r="G24" s="2"/>
      <c r="H24" s="21"/>
      <c r="I24" s="22"/>
    </row>
    <row r="25" spans="1:9" ht="12.75">
      <c r="A25" s="4" t="s">
        <v>61</v>
      </c>
      <c r="B25" s="2"/>
      <c r="C25" s="2"/>
      <c r="D25" s="2"/>
      <c r="E25" s="2"/>
      <c r="F25" s="2"/>
      <c r="G25" s="2"/>
      <c r="H25" s="21"/>
      <c r="I25" s="22"/>
    </row>
    <row r="26" spans="1:9" ht="12.75">
      <c r="A26" s="4"/>
      <c r="B26" s="18" t="s">
        <v>62</v>
      </c>
      <c r="C26" s="2"/>
      <c r="D26" s="2"/>
      <c r="E26" s="2"/>
      <c r="F26" s="2"/>
      <c r="G26" s="2"/>
      <c r="H26" s="21">
        <f>ROUND(('[2]2003'!X49+'[2]2003'!X52+'[2]2003'!X57+'[2]2003'!X62)/1000,0)-1</f>
        <v>5077</v>
      </c>
      <c r="I26" s="22">
        <v>3774</v>
      </c>
    </row>
    <row r="27" spans="1:9" ht="12.75">
      <c r="A27" s="4"/>
      <c r="B27" s="18" t="s">
        <v>63</v>
      </c>
      <c r="C27" s="2"/>
      <c r="D27" s="2"/>
      <c r="E27" s="2"/>
      <c r="F27" s="2"/>
      <c r="G27" s="2"/>
      <c r="H27" s="21">
        <f>ROUND('[2]2003'!X59/1000,0)</f>
        <v>740</v>
      </c>
      <c r="I27" s="22">
        <v>740</v>
      </c>
    </row>
    <row r="28" spans="1:9" ht="12.75">
      <c r="A28" s="4"/>
      <c r="B28" s="18" t="s">
        <v>37</v>
      </c>
      <c r="C28" s="2"/>
      <c r="D28" s="2"/>
      <c r="E28" s="2"/>
      <c r="F28" s="2"/>
      <c r="G28" s="2"/>
      <c r="H28" s="21">
        <f>ROUND('[2]2003'!X61/1000,0)</f>
        <v>71</v>
      </c>
      <c r="I28" s="22">
        <v>0</v>
      </c>
    </row>
    <row r="29" spans="1:9" ht="12.75">
      <c r="A29" s="4"/>
      <c r="B29" s="18" t="s">
        <v>64</v>
      </c>
      <c r="C29" s="2"/>
      <c r="D29" s="2"/>
      <c r="E29" s="2"/>
      <c r="F29" s="2"/>
      <c r="G29" s="2"/>
      <c r="H29" s="21">
        <f>ROUND('[2]2003'!X60/1000,0)+1</f>
        <v>3570</v>
      </c>
      <c r="I29" s="22">
        <v>2566</v>
      </c>
    </row>
    <row r="30" spans="1:9" ht="12.75">
      <c r="A30" s="4"/>
      <c r="B30" s="2"/>
      <c r="C30" s="2"/>
      <c r="D30" s="2"/>
      <c r="E30" s="2"/>
      <c r="F30" s="2"/>
      <c r="G30" s="2"/>
      <c r="H30" s="23">
        <f>SUM(H26:H29)</f>
        <v>9458</v>
      </c>
      <c r="I30" s="24">
        <f>SUM(I26:I29)</f>
        <v>7080</v>
      </c>
    </row>
    <row r="31" spans="1:9" ht="12.75">
      <c r="A31" s="4"/>
      <c r="B31" s="2"/>
      <c r="C31" s="2"/>
      <c r="D31" s="2"/>
      <c r="E31" s="2"/>
      <c r="F31" s="2"/>
      <c r="G31" s="2"/>
      <c r="H31" s="2"/>
      <c r="I31" s="2"/>
    </row>
    <row r="32" spans="1:9" ht="12.75">
      <c r="A32" s="4" t="s">
        <v>65</v>
      </c>
      <c r="B32" s="2"/>
      <c r="C32" s="2"/>
      <c r="D32" s="2"/>
      <c r="E32" s="2"/>
      <c r="F32" s="2"/>
      <c r="G32" s="2"/>
      <c r="H32" s="2">
        <f>H23-H30</f>
        <v>-1463</v>
      </c>
      <c r="I32" s="2">
        <f>I23-I30</f>
        <v>602</v>
      </c>
    </row>
    <row r="33" spans="1:9" ht="12.75">
      <c r="A33" s="4"/>
      <c r="B33" s="2"/>
      <c r="C33" s="2"/>
      <c r="D33" s="2"/>
      <c r="E33" s="2"/>
      <c r="F33" s="2"/>
      <c r="G33" s="2"/>
      <c r="H33" s="2"/>
      <c r="I33" s="2"/>
    </row>
    <row r="34" spans="1:9" ht="13.5" thickBot="1">
      <c r="A34" s="4"/>
      <c r="B34" s="2"/>
      <c r="C34" s="2"/>
      <c r="D34" s="2"/>
      <c r="E34" s="2"/>
      <c r="F34" s="2"/>
      <c r="G34" s="2"/>
      <c r="H34" s="17">
        <f>H11+H13+H15+H32</f>
        <v>130492</v>
      </c>
      <c r="I34" s="17">
        <f>I11+I13+I15+I32</f>
        <v>131444</v>
      </c>
    </row>
    <row r="35" spans="1:9" ht="13.5" thickTop="1">
      <c r="A35" s="4"/>
      <c r="B35" s="2"/>
      <c r="C35" s="2"/>
      <c r="D35" s="2"/>
      <c r="E35" s="2"/>
      <c r="F35" s="2"/>
      <c r="G35" s="2"/>
      <c r="H35" s="16"/>
      <c r="I35" s="16"/>
    </row>
    <row r="36" spans="1:9" ht="12.75">
      <c r="A36" s="4"/>
      <c r="B36" s="2"/>
      <c r="C36" s="2"/>
      <c r="D36" s="2"/>
      <c r="E36" s="2"/>
      <c r="F36" s="2"/>
      <c r="G36" s="2"/>
      <c r="H36" s="2"/>
      <c r="I36" s="2"/>
    </row>
    <row r="37" spans="1:9" ht="12.75">
      <c r="A37" s="4" t="s">
        <v>66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4"/>
      <c r="B38" s="2" t="s">
        <v>67</v>
      </c>
      <c r="C38" s="2"/>
      <c r="D38" s="2"/>
      <c r="E38" s="2"/>
      <c r="F38" s="2"/>
      <c r="G38" s="2"/>
      <c r="H38" s="16">
        <f>ROUND('[2]2003'!X10/1000,0)</f>
        <v>63238</v>
      </c>
      <c r="I38" s="2">
        <v>63238</v>
      </c>
    </row>
    <row r="39" spans="1:9" ht="12.75">
      <c r="A39" s="4"/>
      <c r="B39" s="2" t="s">
        <v>68</v>
      </c>
      <c r="C39" s="2"/>
      <c r="D39" s="2"/>
      <c r="E39" s="2"/>
      <c r="F39" s="2"/>
      <c r="G39" s="2"/>
      <c r="H39" s="15">
        <f>ROUND('[2]2003'!X11/1000,0)</f>
        <v>62191</v>
      </c>
      <c r="I39" s="15">
        <v>62830</v>
      </c>
    </row>
    <row r="40" spans="1:9" ht="12.75">
      <c r="A40" s="4"/>
      <c r="B40" s="2"/>
      <c r="C40" s="2"/>
      <c r="D40" s="2"/>
      <c r="E40" s="2"/>
      <c r="F40" s="2"/>
      <c r="G40" s="2"/>
      <c r="H40" s="2">
        <f>SUM(H38:H39)</f>
        <v>125429</v>
      </c>
      <c r="I40" s="2">
        <f>SUM(I38:I39)</f>
        <v>126068</v>
      </c>
    </row>
    <row r="41" spans="1:9" ht="12.75">
      <c r="A41" s="4"/>
      <c r="B41" s="2"/>
      <c r="C41" s="2"/>
      <c r="D41" s="2"/>
      <c r="E41" s="2"/>
      <c r="F41" s="2"/>
      <c r="G41" s="2"/>
      <c r="H41" s="2"/>
      <c r="I41" s="2"/>
    </row>
    <row r="42" spans="1:9" ht="12.75">
      <c r="A42" s="4" t="s">
        <v>69</v>
      </c>
      <c r="B42" s="2"/>
      <c r="C42" s="2"/>
      <c r="D42" s="2"/>
      <c r="E42" s="2"/>
      <c r="F42" s="2"/>
      <c r="G42" s="2"/>
      <c r="H42" s="2">
        <f>ROUND('[2]2003'!X17/1000,0)</f>
        <v>2097</v>
      </c>
      <c r="I42" s="2">
        <v>2100</v>
      </c>
    </row>
    <row r="43" spans="1:9" ht="12.75">
      <c r="A43" s="4"/>
      <c r="B43" s="2"/>
      <c r="C43" s="2"/>
      <c r="D43" s="2"/>
      <c r="E43" s="2"/>
      <c r="F43" s="2"/>
      <c r="G43" s="2"/>
      <c r="H43" s="2"/>
      <c r="I43" s="2"/>
    </row>
    <row r="44" spans="1:9" ht="12.75">
      <c r="A44" s="4" t="s">
        <v>70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4"/>
      <c r="B45" s="2" t="s">
        <v>71</v>
      </c>
      <c r="C45" s="2"/>
      <c r="D45" s="2"/>
      <c r="E45" s="2"/>
      <c r="F45" s="2"/>
      <c r="G45" s="2"/>
      <c r="H45" s="2">
        <f>ROUND('[2]2003'!X18/1000,0)</f>
        <v>2650</v>
      </c>
      <c r="I45" s="2">
        <v>2665</v>
      </c>
    </row>
    <row r="46" spans="1:9" ht="12.75">
      <c r="A46" s="4"/>
      <c r="B46" s="18" t="s">
        <v>63</v>
      </c>
      <c r="C46" s="2"/>
      <c r="D46" s="2"/>
      <c r="E46" s="2"/>
      <c r="F46" s="2"/>
      <c r="G46" s="2"/>
      <c r="H46" s="16">
        <f>ROUND('[2]2003'!X19/1000,0)</f>
        <v>316</v>
      </c>
      <c r="I46" s="16">
        <v>611</v>
      </c>
    </row>
    <row r="47" spans="1:9" ht="12.75">
      <c r="A47" s="4"/>
      <c r="B47" s="2"/>
      <c r="C47" s="2"/>
      <c r="D47" s="2"/>
      <c r="E47" s="2"/>
      <c r="F47" s="2"/>
      <c r="G47" s="2"/>
      <c r="H47" s="2"/>
      <c r="I47" s="2"/>
    </row>
    <row r="48" spans="1:9" ht="13.5" thickBot="1">
      <c r="A48" s="4"/>
      <c r="B48" s="2"/>
      <c r="C48" s="2"/>
      <c r="D48" s="2"/>
      <c r="E48" s="2"/>
      <c r="F48" s="2"/>
      <c r="G48" s="2"/>
      <c r="H48" s="17">
        <f>SUM(H40:H47)</f>
        <v>130492</v>
      </c>
      <c r="I48" s="17">
        <f>SUM(I40:I47)</f>
        <v>131444</v>
      </c>
    </row>
    <row r="49" spans="1:9" ht="13.5" thickTop="1">
      <c r="A49" s="4"/>
      <c r="B49" s="2"/>
      <c r="C49" s="2"/>
      <c r="D49" s="2"/>
      <c r="E49" s="2"/>
      <c r="F49" s="2"/>
      <c r="G49" s="2"/>
      <c r="H49" s="2"/>
      <c r="I49" s="2"/>
    </row>
    <row r="50" spans="1:9" ht="12.75">
      <c r="A50" s="4" t="s">
        <v>72</v>
      </c>
      <c r="B50" s="2"/>
      <c r="C50" s="2"/>
      <c r="D50" s="2"/>
      <c r="E50" s="2"/>
      <c r="F50" s="2"/>
      <c r="G50" s="2"/>
      <c r="H50" s="25">
        <f>(H40-H15)/H38</f>
        <v>1.7051930801100603</v>
      </c>
      <c r="I50" s="25">
        <f>(I40-I15)/I38</f>
        <v>1.7152977640026565</v>
      </c>
    </row>
    <row r="51" spans="1:9" ht="12.75">
      <c r="A51" s="4"/>
      <c r="B51" s="2"/>
      <c r="C51" s="2"/>
      <c r="D51" s="2"/>
      <c r="E51" s="2"/>
      <c r="F51" s="2"/>
      <c r="G51" s="2"/>
      <c r="H51" s="2"/>
      <c r="I51" s="2"/>
    </row>
    <row r="53" ht="12.75">
      <c r="A53" s="4" t="s">
        <v>27</v>
      </c>
    </row>
    <row r="54" ht="12.75">
      <c r="A54" s="4" t="s">
        <v>48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1">
      <pane xSplit="6" ySplit="5" topLeftCell="G16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A2" sqref="A2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4" t="s">
        <v>97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 t="s">
        <v>1</v>
      </c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4"/>
      <c r="C7" s="2"/>
      <c r="D7" s="2"/>
      <c r="E7" s="2"/>
      <c r="F7" s="2"/>
      <c r="G7" s="4"/>
      <c r="H7" s="4"/>
      <c r="I7" s="4"/>
      <c r="J7" s="4"/>
    </row>
    <row r="8" spans="1:10" ht="12.75">
      <c r="A8" s="1"/>
      <c r="B8" s="4"/>
      <c r="C8" s="2"/>
      <c r="D8" s="2"/>
      <c r="E8" s="2"/>
      <c r="F8" s="2"/>
      <c r="G8" s="5" t="s">
        <v>2</v>
      </c>
      <c r="H8" s="5"/>
      <c r="I8" s="5" t="s">
        <v>3</v>
      </c>
      <c r="J8" s="5"/>
    </row>
    <row r="9" spans="1:10" ht="12.75">
      <c r="A9" s="1"/>
      <c r="B9" s="4"/>
      <c r="C9" s="2"/>
      <c r="D9" s="2"/>
      <c r="E9" s="2"/>
      <c r="F9" s="2"/>
      <c r="G9" s="6"/>
      <c r="H9" s="4"/>
      <c r="I9" s="6"/>
      <c r="J9" s="4"/>
    </row>
    <row r="10" spans="1:10" ht="12.75">
      <c r="A10" s="1"/>
      <c r="B10" s="4"/>
      <c r="C10" s="2"/>
      <c r="D10" s="2"/>
      <c r="E10" s="2"/>
      <c r="F10" s="2"/>
      <c r="G10" s="4"/>
      <c r="H10" s="4"/>
      <c r="I10" s="4"/>
      <c r="J10" s="4"/>
    </row>
    <row r="11" spans="1:10" ht="12.75">
      <c r="A11" s="1"/>
      <c r="B11" s="4"/>
      <c r="C11" s="2"/>
      <c r="D11" s="2"/>
      <c r="E11" s="2"/>
      <c r="F11" s="2"/>
      <c r="G11" s="4"/>
      <c r="H11" s="6" t="s">
        <v>4</v>
      </c>
      <c r="I11" s="4"/>
      <c r="J11" s="6" t="s">
        <v>4</v>
      </c>
    </row>
    <row r="12" spans="1:10" ht="12.75">
      <c r="A12" s="1"/>
      <c r="B12" s="7"/>
      <c r="C12" s="8"/>
      <c r="D12" s="8"/>
      <c r="E12" s="8"/>
      <c r="F12" s="6"/>
      <c r="G12" s="6" t="s">
        <v>5</v>
      </c>
      <c r="H12" s="6" t="s">
        <v>6</v>
      </c>
      <c r="I12" s="6" t="s">
        <v>5</v>
      </c>
      <c r="J12" s="6" t="s">
        <v>6</v>
      </c>
    </row>
    <row r="13" spans="1:10" ht="12.75">
      <c r="A13" s="1"/>
      <c r="B13" s="2"/>
      <c r="C13" s="2"/>
      <c r="D13" s="2"/>
      <c r="E13" s="2"/>
      <c r="F13" s="2"/>
      <c r="G13" s="6" t="s">
        <v>7</v>
      </c>
      <c r="H13" s="6" t="s">
        <v>7</v>
      </c>
      <c r="I13" s="6" t="s">
        <v>8</v>
      </c>
      <c r="J13" s="6" t="s">
        <v>9</v>
      </c>
    </row>
    <row r="14" spans="1:10" ht="12.75">
      <c r="A14" s="1"/>
      <c r="B14" s="2"/>
      <c r="C14" s="2"/>
      <c r="D14" s="2"/>
      <c r="E14" s="2"/>
      <c r="F14" s="2"/>
      <c r="G14" s="9" t="s">
        <v>10</v>
      </c>
      <c r="H14" s="9" t="s">
        <v>11</v>
      </c>
      <c r="I14" s="9" t="s">
        <v>10</v>
      </c>
      <c r="J14" s="9" t="s">
        <v>11</v>
      </c>
    </row>
    <row r="15" spans="1:10" ht="12.75">
      <c r="A15" s="1"/>
      <c r="B15" s="2"/>
      <c r="C15" s="2"/>
      <c r="D15" s="2"/>
      <c r="E15" s="2"/>
      <c r="F15" s="2"/>
      <c r="G15" s="10"/>
      <c r="H15" s="10"/>
      <c r="I15" s="10"/>
      <c r="J15" s="9"/>
    </row>
    <row r="16" spans="1:10" ht="12.75">
      <c r="A16" s="1"/>
      <c r="B16" s="2"/>
      <c r="C16" s="2"/>
      <c r="D16" s="2"/>
      <c r="E16" s="2"/>
      <c r="F16" s="2"/>
      <c r="G16" s="6" t="s">
        <v>12</v>
      </c>
      <c r="H16" s="6" t="s">
        <v>13</v>
      </c>
      <c r="I16" s="6" t="s">
        <v>12</v>
      </c>
      <c r="J16" s="6" t="s">
        <v>12</v>
      </c>
    </row>
    <row r="18" spans="2:10" ht="12.75">
      <c r="B18" s="3" t="s">
        <v>14</v>
      </c>
      <c r="G18" s="3">
        <f>ROUND('[1]QTR'!V13/1000,0)</f>
        <v>16398</v>
      </c>
      <c r="H18" s="3">
        <v>13794</v>
      </c>
      <c r="I18" s="3">
        <f>ROUND('[1]YTD'!V13/1000,0)</f>
        <v>26752</v>
      </c>
      <c r="J18" s="3">
        <v>24891</v>
      </c>
    </row>
    <row r="20" spans="2:10" ht="12.75">
      <c r="B20" s="3" t="s">
        <v>15</v>
      </c>
      <c r="G20" s="3">
        <f>ROUND(('[1]QTR'!V24+'[1]QTR'!V45+'[1]QTR'!V46)/1000,0)</f>
        <v>-15088</v>
      </c>
      <c r="H20" s="3">
        <v>-13334</v>
      </c>
      <c r="I20" s="3">
        <f>ROUND(('[1]YTD'!V24+'[1]YTD'!V45+'[1]YTD'!V46)/1000,0)</f>
        <v>-24533</v>
      </c>
      <c r="J20" s="3">
        <v>-23759</v>
      </c>
    </row>
    <row r="22" spans="2:10" ht="12.75">
      <c r="B22" s="3" t="s">
        <v>16</v>
      </c>
      <c r="G22" s="3">
        <f>ROUND(('[1]QTR'!V41-'[1]QTR'!V29)/1000,0)</f>
        <v>26</v>
      </c>
      <c r="H22" s="3">
        <v>125</v>
      </c>
      <c r="I22" s="3">
        <f>ROUND(('[1]YTD'!V41-'[1]YTD'!V29)/1000,0)</f>
        <v>105</v>
      </c>
      <c r="J22" s="3">
        <v>238</v>
      </c>
    </row>
    <row r="23" spans="7:10" ht="12.75">
      <c r="G23" s="11"/>
      <c r="H23" s="11"/>
      <c r="I23" s="11"/>
      <c r="J23" s="11"/>
    </row>
    <row r="24" spans="2:10" ht="12.75">
      <c r="B24" s="3" t="s">
        <v>17</v>
      </c>
      <c r="G24" s="3">
        <f>SUM(G18:G22)</f>
        <v>1336</v>
      </c>
      <c r="H24" s="3">
        <f>SUM(H18:H22)</f>
        <v>585</v>
      </c>
      <c r="I24" s="3">
        <f>SUM(I18:I22)</f>
        <v>2324</v>
      </c>
      <c r="J24" s="3">
        <f>SUM(J18:J22)</f>
        <v>1370</v>
      </c>
    </row>
    <row r="26" spans="2:10" ht="12.75">
      <c r="B26" s="3" t="s">
        <v>18</v>
      </c>
      <c r="G26" s="3">
        <f>ROUND('[1]QTR'!V47/1000,0)-1</f>
        <v>-70</v>
      </c>
      <c r="H26" s="3">
        <v>-129</v>
      </c>
      <c r="I26" s="3">
        <f>ROUND('[1]YTD'!V47/1000,0)</f>
        <v>-131</v>
      </c>
      <c r="J26" s="3">
        <v>-185</v>
      </c>
    </row>
    <row r="28" spans="2:10" ht="12.75">
      <c r="B28" s="3" t="s">
        <v>19</v>
      </c>
      <c r="G28" s="3">
        <f>ROUND('[1]QTR'!V29/1000,0)</f>
        <v>2</v>
      </c>
      <c r="H28" s="3">
        <v>1</v>
      </c>
      <c r="I28" s="3">
        <f>ROUND('[1]YTD'!V29/1000,0)</f>
        <v>11</v>
      </c>
      <c r="J28" s="3">
        <v>2</v>
      </c>
    </row>
    <row r="29" spans="7:10" ht="12.75">
      <c r="G29" s="11"/>
      <c r="H29" s="11"/>
      <c r="I29" s="11"/>
      <c r="J29" s="11"/>
    </row>
    <row r="30" spans="2:10" ht="12.75">
      <c r="B30" s="3" t="s">
        <v>20</v>
      </c>
      <c r="G30" s="3">
        <f>SUM(G24:G28)</f>
        <v>1268</v>
      </c>
      <c r="H30" s="3">
        <f>SUM(H24:H28)</f>
        <v>457</v>
      </c>
      <c r="I30" s="3">
        <f>SUM(I24:I28)</f>
        <v>2204</v>
      </c>
      <c r="J30" s="3">
        <f>SUM(J24:J28)</f>
        <v>1187</v>
      </c>
    </row>
    <row r="32" spans="2:10" ht="12.75">
      <c r="B32" s="3" t="s">
        <v>21</v>
      </c>
      <c r="G32" s="3">
        <f>ROUND(('[1]QTR'!V57+'[1]QTR'!V58+'[1]QTR'!V59)/1000,0)</f>
        <v>-250</v>
      </c>
      <c r="H32" s="3">
        <v>-201</v>
      </c>
      <c r="I32" s="3">
        <f>ROUND(('[1]YTD'!V57+'[1]YTD'!V58+'[1]YTD'!V59)/1000,0)-1</f>
        <v>-542</v>
      </c>
      <c r="J32" s="3">
        <v>-379</v>
      </c>
    </row>
    <row r="33" spans="7:10" ht="12.75">
      <c r="G33" s="11"/>
      <c r="H33" s="11"/>
      <c r="I33" s="11"/>
      <c r="J33" s="11"/>
    </row>
    <row r="34" spans="2:10" ht="12.75">
      <c r="B34" s="3" t="s">
        <v>22</v>
      </c>
      <c r="G34" s="3">
        <f>SUM(G30:G32)</f>
        <v>1018</v>
      </c>
      <c r="H34" s="3">
        <f>SUM(H30:H32)</f>
        <v>256</v>
      </c>
      <c r="I34" s="3">
        <f>SUM(I30:I32)</f>
        <v>1662</v>
      </c>
      <c r="J34" s="3">
        <f>SUM(J30:J32)</f>
        <v>808</v>
      </c>
    </row>
    <row r="36" spans="2:10" ht="12.75">
      <c r="B36" s="3" t="s">
        <v>23</v>
      </c>
      <c r="G36" s="3">
        <f>ROUND(('[1]QTR'!V52+'[1]QTR'!V60)/1000,0)</f>
        <v>-16</v>
      </c>
      <c r="H36" s="3">
        <v>-4</v>
      </c>
      <c r="I36" s="3">
        <f>ROUND(('[1]YTD'!V52+'[1]YTD'!V60)/1000,0)</f>
        <v>-24</v>
      </c>
      <c r="J36" s="3">
        <v>-7</v>
      </c>
    </row>
    <row r="38" spans="2:10" ht="13.5" thickBot="1">
      <c r="B38" s="3" t="s">
        <v>24</v>
      </c>
      <c r="G38" s="12">
        <f>SUM(G34:G36)</f>
        <v>1002</v>
      </c>
      <c r="H38" s="12">
        <f>SUM(H34:H36)</f>
        <v>252</v>
      </c>
      <c r="I38" s="12">
        <f>SUM(I34:I36)</f>
        <v>1638</v>
      </c>
      <c r="J38" s="12">
        <f>SUM(J34:J36)</f>
        <v>801</v>
      </c>
    </row>
    <row r="39" ht="13.5" thickTop="1"/>
    <row r="40" spans="2:10" ht="12.75">
      <c r="B40" s="2" t="s">
        <v>25</v>
      </c>
      <c r="G40" s="13">
        <f>63238086</f>
        <v>63238086</v>
      </c>
      <c r="H40" s="13">
        <f>63238086</f>
        <v>63238086</v>
      </c>
      <c r="I40" s="13">
        <f>63238086</f>
        <v>63238086</v>
      </c>
      <c r="J40" s="13">
        <f>63238086</f>
        <v>63238086</v>
      </c>
    </row>
    <row r="41" spans="2:7" ht="12.75">
      <c r="B41" s="2"/>
      <c r="G41" s="13"/>
    </row>
    <row r="42" spans="2:10" ht="12.75">
      <c r="B42" s="2" t="s">
        <v>26</v>
      </c>
      <c r="G42" s="14">
        <f>(G38*1000/G40)*100</f>
        <v>1.584488183276135</v>
      </c>
      <c r="H42" s="14">
        <f>(H38*1000/H40)*100</f>
        <v>0.3984940341173514</v>
      </c>
      <c r="I42" s="14">
        <f>(I38*1000/I40)*100</f>
        <v>2.5902112217627837</v>
      </c>
      <c r="J42" s="14">
        <f>(J38*1000/J40)*100</f>
        <v>1.266641751301581</v>
      </c>
    </row>
    <row r="45" ht="12.75">
      <c r="B45" s="4" t="s">
        <v>27</v>
      </c>
    </row>
    <row r="46" ht="12.75">
      <c r="B46" s="4" t="s">
        <v>28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2" sqref="F12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1" ht="12.75">
      <c r="A1" s="4" t="s">
        <v>97</v>
      </c>
    </row>
    <row r="3" ht="12.75">
      <c r="A3" s="4" t="s">
        <v>73</v>
      </c>
    </row>
    <row r="4" ht="12.75">
      <c r="A4" s="4" t="s">
        <v>1</v>
      </c>
    </row>
    <row r="7" spans="7:13" ht="12.75">
      <c r="G7" s="30" t="s">
        <v>74</v>
      </c>
      <c r="H7" s="30"/>
      <c r="I7" s="30"/>
      <c r="J7" s="30"/>
      <c r="K7" s="27"/>
      <c r="L7" s="30" t="s">
        <v>75</v>
      </c>
      <c r="M7" s="30"/>
    </row>
    <row r="8" spans="6:14" s="28" customFormat="1" ht="12.75">
      <c r="F8" s="28" t="s">
        <v>76</v>
      </c>
      <c r="G8" s="28" t="s">
        <v>76</v>
      </c>
      <c r="H8" s="28" t="s">
        <v>77</v>
      </c>
      <c r="I8" s="28" t="s">
        <v>78</v>
      </c>
      <c r="J8" s="28" t="s">
        <v>79</v>
      </c>
      <c r="L8" s="28" t="s">
        <v>77</v>
      </c>
      <c r="M8" s="28" t="s">
        <v>80</v>
      </c>
      <c r="N8" s="28" t="s">
        <v>81</v>
      </c>
    </row>
    <row r="9" spans="6:13" s="28" customFormat="1" ht="12.75">
      <c r="F9" s="28" t="s">
        <v>77</v>
      </c>
      <c r="G9" s="28" t="s">
        <v>82</v>
      </c>
      <c r="H9" s="28" t="s">
        <v>83</v>
      </c>
      <c r="I9" s="28" t="s">
        <v>83</v>
      </c>
      <c r="J9" s="28" t="s">
        <v>84</v>
      </c>
      <c r="L9" s="28" t="s">
        <v>83</v>
      </c>
      <c r="M9" s="28" t="s">
        <v>85</v>
      </c>
    </row>
    <row r="10" spans="6:14" s="28" customFormat="1" ht="12.75"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  <c r="L10" s="28" t="s">
        <v>12</v>
      </c>
      <c r="M10" s="28" t="s">
        <v>12</v>
      </c>
      <c r="N10" s="28" t="s">
        <v>12</v>
      </c>
    </row>
    <row r="11" s="28" customFormat="1" ht="12.75"/>
    <row r="12" spans="1:14" s="28" customFormat="1" ht="12.75">
      <c r="A12" s="3" t="s">
        <v>86</v>
      </c>
      <c r="F12" s="3">
        <v>63238</v>
      </c>
      <c r="G12" s="3">
        <v>8213</v>
      </c>
      <c r="H12" s="3">
        <v>5737</v>
      </c>
      <c r="I12" s="3">
        <v>831</v>
      </c>
      <c r="J12" s="3">
        <v>4884</v>
      </c>
      <c r="K12" s="3"/>
      <c r="L12" s="3">
        <v>7194</v>
      </c>
      <c r="M12" s="3">
        <v>33242</v>
      </c>
      <c r="N12" s="3">
        <f>SUM(F12:M12)</f>
        <v>123339</v>
      </c>
    </row>
    <row r="13" spans="1:14" s="28" customFormat="1" ht="12.75">
      <c r="A13" s="29" t="s">
        <v>87</v>
      </c>
      <c r="F13" s="26"/>
      <c r="G13" s="26"/>
      <c r="H13" s="26"/>
      <c r="I13" s="26">
        <v>-233</v>
      </c>
      <c r="J13" s="26"/>
      <c r="K13" s="26"/>
      <c r="L13" s="26"/>
      <c r="M13" s="26">
        <v>-743</v>
      </c>
      <c r="N13" s="11">
        <f>SUM(F13:M13)</f>
        <v>-976</v>
      </c>
    </row>
    <row r="14" spans="1:14" s="28" customFormat="1" ht="12.75">
      <c r="A14" s="3" t="s">
        <v>88</v>
      </c>
      <c r="F14" s="28">
        <f>SUM(F12:F13)</f>
        <v>63238</v>
      </c>
      <c r="G14" s="28">
        <f aca="true" t="shared" si="0" ref="G14:N14">SUM(G12:G13)</f>
        <v>8213</v>
      </c>
      <c r="H14" s="28">
        <f t="shared" si="0"/>
        <v>5737</v>
      </c>
      <c r="I14" s="28">
        <f t="shared" si="0"/>
        <v>598</v>
      </c>
      <c r="J14" s="28">
        <f t="shared" si="0"/>
        <v>4884</v>
      </c>
      <c r="L14" s="28">
        <f t="shared" si="0"/>
        <v>7194</v>
      </c>
      <c r="M14" s="28">
        <f t="shared" si="0"/>
        <v>32499</v>
      </c>
      <c r="N14" s="28">
        <f t="shared" si="0"/>
        <v>122363</v>
      </c>
    </row>
    <row r="15" spans="1:14" s="28" customFormat="1" ht="12.75">
      <c r="A15" s="3"/>
      <c r="B15" s="29" t="s">
        <v>89</v>
      </c>
      <c r="I15" s="28">
        <v>-5</v>
      </c>
      <c r="L15" s="28">
        <v>5</v>
      </c>
      <c r="N15" s="3">
        <f>SUM(F15:M15)</f>
        <v>0</v>
      </c>
    </row>
    <row r="16" spans="1:14" s="28" customFormat="1" ht="12.75">
      <c r="A16" s="3"/>
      <c r="B16" s="3" t="s">
        <v>90</v>
      </c>
      <c r="M16" s="28">
        <v>5211</v>
      </c>
      <c r="N16" s="3">
        <f>SUM(F16:M16)</f>
        <v>5211</v>
      </c>
    </row>
    <row r="17" spans="1:14" s="28" customFormat="1" ht="12.75">
      <c r="A17" s="3"/>
      <c r="B17" s="3" t="s">
        <v>91</v>
      </c>
      <c r="M17" s="28">
        <v>-1366</v>
      </c>
      <c r="N17" s="3">
        <f>SUM(F17:M17)</f>
        <v>-1366</v>
      </c>
    </row>
    <row r="18" spans="1:14" ht="13.5" thickBot="1">
      <c r="A18" s="3" t="s">
        <v>92</v>
      </c>
      <c r="F18" s="12">
        <f>SUM(F14:F17)</f>
        <v>63238</v>
      </c>
      <c r="G18" s="12">
        <f>SUM(G14:G17)</f>
        <v>8213</v>
      </c>
      <c r="H18" s="12">
        <f>SUM(H14:H17)</f>
        <v>5737</v>
      </c>
      <c r="I18" s="12">
        <f>SUM(I14:I17)</f>
        <v>593</v>
      </c>
      <c r="J18" s="12">
        <f>SUM(J14:J17)</f>
        <v>4884</v>
      </c>
      <c r="K18" s="12"/>
      <c r="L18" s="12">
        <f>SUM(L14:L17)</f>
        <v>7199</v>
      </c>
      <c r="M18" s="12">
        <f>SUM(M14:M17)</f>
        <v>36344</v>
      </c>
      <c r="N18" s="12">
        <f>SUM(N14:N17)</f>
        <v>126208</v>
      </c>
    </row>
    <row r="19" ht="13.5" thickTop="1"/>
    <row r="20" spans="1:14" ht="12.75">
      <c r="A20" s="3" t="s">
        <v>93</v>
      </c>
      <c r="F20" s="3">
        <v>63238</v>
      </c>
      <c r="G20" s="3">
        <v>8213</v>
      </c>
      <c r="H20" s="3">
        <v>5737</v>
      </c>
      <c r="I20" s="3">
        <v>826</v>
      </c>
      <c r="J20" s="3">
        <v>4884</v>
      </c>
      <c r="L20" s="3">
        <v>7199</v>
      </c>
      <c r="M20" s="3">
        <v>37087</v>
      </c>
      <c r="N20" s="3">
        <f>SUM(F20:M20)</f>
        <v>127184</v>
      </c>
    </row>
    <row r="21" spans="1:14" ht="12.75">
      <c r="A21" s="29" t="s">
        <v>87</v>
      </c>
      <c r="F21" s="11"/>
      <c r="G21" s="11"/>
      <c r="H21" s="11"/>
      <c r="I21" s="11">
        <v>-233</v>
      </c>
      <c r="J21" s="11"/>
      <c r="K21" s="11"/>
      <c r="L21" s="11"/>
      <c r="M21" s="11">
        <v>-883</v>
      </c>
      <c r="N21" s="11">
        <f>SUM(F21:M21)</f>
        <v>-1116</v>
      </c>
    </row>
    <row r="22" spans="1:14" ht="12.75">
      <c r="A22" s="3" t="s">
        <v>94</v>
      </c>
      <c r="F22" s="3">
        <f>SUM(F20:F21)</f>
        <v>63238</v>
      </c>
      <c r="G22" s="3">
        <f aca="true" t="shared" si="1" ref="G22:N22">SUM(G20:G21)</f>
        <v>8213</v>
      </c>
      <c r="H22" s="3">
        <f t="shared" si="1"/>
        <v>5737</v>
      </c>
      <c r="I22" s="3">
        <f t="shared" si="1"/>
        <v>593</v>
      </c>
      <c r="J22" s="3">
        <f t="shared" si="1"/>
        <v>4884</v>
      </c>
      <c r="L22" s="3">
        <f t="shared" si="1"/>
        <v>7199</v>
      </c>
      <c r="M22" s="3">
        <f t="shared" si="1"/>
        <v>36204</v>
      </c>
      <c r="N22" s="3">
        <f t="shared" si="1"/>
        <v>126068</v>
      </c>
    </row>
    <row r="23" spans="2:14" ht="12.75">
      <c r="B23" s="3" t="s">
        <v>95</v>
      </c>
      <c r="M23" s="3">
        <f>PL!I38</f>
        <v>1638</v>
      </c>
      <c r="N23" s="3">
        <f>SUM(F23:M23)</f>
        <v>1638</v>
      </c>
    </row>
    <row r="24" spans="2:14" ht="12.75">
      <c r="B24" s="3" t="s">
        <v>91</v>
      </c>
      <c r="M24" s="3">
        <v>-2277</v>
      </c>
      <c r="N24" s="3">
        <f>SUM(F24:M24)</f>
        <v>-2277</v>
      </c>
    </row>
    <row r="25" spans="1:14" ht="13.5" thickBot="1">
      <c r="A25" s="3" t="s">
        <v>96</v>
      </c>
      <c r="F25" s="12">
        <f>SUM(F22:F24)</f>
        <v>63238</v>
      </c>
      <c r="G25" s="12">
        <f>SUM(G22:G24)</f>
        <v>8213</v>
      </c>
      <c r="H25" s="12">
        <f>SUM(H22:H24)</f>
        <v>5737</v>
      </c>
      <c r="I25" s="12">
        <f>SUM(I22:I24)</f>
        <v>593</v>
      </c>
      <c r="J25" s="12">
        <f>SUM(J22:J24)</f>
        <v>4884</v>
      </c>
      <c r="K25" s="12"/>
      <c r="L25" s="12">
        <f>SUM(L22:L24)</f>
        <v>7199</v>
      </c>
      <c r="M25" s="12">
        <f>SUM(M22:M24)</f>
        <v>35565</v>
      </c>
      <c r="N25" s="12">
        <f>SUM(N22:N24)</f>
        <v>125429</v>
      </c>
    </row>
    <row r="26" ht="13.5" thickTop="1"/>
    <row r="28" ht="12.75">
      <c r="A28" s="4" t="s">
        <v>27</v>
      </c>
    </row>
    <row r="29" ht="12.75">
      <c r="A29" s="4" t="s">
        <v>48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2003-08-21T02:11:01Z</cp:lastPrinted>
  <dcterms:created xsi:type="dcterms:W3CDTF">2003-08-07T09:02:07Z</dcterms:created>
  <dcterms:modified xsi:type="dcterms:W3CDTF">2003-08-21T02:12:39Z</dcterms:modified>
  <cp:category/>
  <cp:version/>
  <cp:contentType/>
  <cp:contentStatus/>
</cp:coreProperties>
</file>